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a.petrucci\OneDrive - Giustizia\Desktop\FESIGENE\fesi2023\riunione16maggio\"/>
    </mc:Choice>
  </mc:AlternateContent>
  <xr:revisionPtr revIDLastSave="0" documentId="13_ncr:1_{B73606F9-F4E2-48AA-B44F-A5841B7CE039}" xr6:coauthVersionLast="47" xr6:coauthVersionMax="47" xr10:uidLastSave="{00000000-0000-0000-0000-000000000000}"/>
  <bookViews>
    <workbookView xWindow="-120" yWindow="-120" windowWidth="29040" windowHeight="15840" xr2:uid="{EFD2A613-4696-4744-AA17-BF4B9766B262}"/>
  </bookViews>
  <sheets>
    <sheet name="SCHEDARIUN16MAGGIO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3" l="1"/>
  <c r="G61" i="3"/>
  <c r="D61" i="3"/>
  <c r="D57" i="3"/>
  <c r="G56" i="3"/>
  <c r="D56" i="3"/>
  <c r="F40" i="3"/>
  <c r="F33" i="3"/>
  <c r="F32" i="3"/>
  <c r="F22" i="3"/>
  <c r="F20" i="3"/>
  <c r="F19" i="3"/>
  <c r="F18" i="3"/>
  <c r="F17" i="3"/>
  <c r="J11" i="3"/>
  <c r="M8" i="3"/>
  <c r="O8" i="3" s="1"/>
  <c r="H8" i="3"/>
  <c r="I8" i="3" s="1"/>
  <c r="F8" i="3"/>
  <c r="O7" i="3"/>
  <c r="M7" i="3"/>
  <c r="H7" i="3"/>
  <c r="I7" i="3" s="1"/>
  <c r="F7" i="3"/>
  <c r="C7" i="3"/>
  <c r="M6" i="3"/>
  <c r="O6" i="3" s="1"/>
  <c r="I6" i="3"/>
  <c r="H6" i="3"/>
  <c r="F6" i="3"/>
  <c r="O5" i="3"/>
  <c r="N5" i="3"/>
  <c r="M5" i="3"/>
  <c r="H5" i="3"/>
  <c r="I5" i="3" s="1"/>
  <c r="F5" i="3"/>
  <c r="F26" i="3" s="1"/>
  <c r="H28" i="3" s="1"/>
  <c r="G4" i="3"/>
  <c r="C4" i="3"/>
</calcChain>
</file>

<file path=xl/sharedStrings.xml><?xml version="1.0" encoding="utf-8"?>
<sst xmlns="http://schemas.openxmlformats.org/spreadsheetml/2006/main" count="41" uniqueCount="40">
  <si>
    <t>DIPARTIMENTO AMMINISTRAZIONE PENITENZIARIA</t>
  </si>
  <si>
    <t>DESTINATARI</t>
  </si>
  <si>
    <t>N° Unità di personale</t>
  </si>
  <si>
    <t>Importo unitario</t>
  </si>
  <si>
    <r>
      <rPr>
        <b/>
        <sz val="16"/>
        <rFont val="Times New Roman"/>
        <family val="1"/>
      </rPr>
      <t>A1</t>
    </r>
    <r>
      <rPr>
        <sz val="16"/>
        <rFont val="Times New Roman"/>
        <family val="1"/>
      </rPr>
      <t xml:space="preserve">  SERVIZI OPERATIVI  (mattina)</t>
    </r>
  </si>
  <si>
    <r>
      <rPr>
        <b/>
        <sz val="16"/>
        <rFont val="Times New Roman"/>
        <family val="1"/>
      </rPr>
      <t>A1</t>
    </r>
    <r>
      <rPr>
        <sz val="16"/>
        <rFont val="Times New Roman"/>
        <family val="1"/>
      </rPr>
      <t xml:space="preserve">  SERVIZI OPERATIVI ( pomeriggio)</t>
    </r>
  </si>
  <si>
    <r>
      <rPr>
        <b/>
        <sz val="16"/>
        <rFont val="Times New Roman"/>
        <family val="1"/>
      </rPr>
      <t>A1</t>
    </r>
    <r>
      <rPr>
        <sz val="16"/>
        <rFont val="Times New Roman"/>
        <family val="1"/>
      </rPr>
      <t xml:space="preserve">  SERVIZI OPERATIVI ( notte)</t>
    </r>
  </si>
  <si>
    <r>
      <t xml:space="preserve">A2  </t>
    </r>
    <r>
      <rPr>
        <sz val="16"/>
        <rFont val="Times New Roman"/>
        <family val="1"/>
      </rPr>
      <t>SERVIZI NON COMPRESI IN A1</t>
    </r>
  </si>
  <si>
    <r>
      <rPr>
        <b/>
        <sz val="16"/>
        <rFont val="Times New Roman"/>
        <family val="1"/>
      </rPr>
      <t xml:space="preserve">C1/C2 </t>
    </r>
    <r>
      <rPr>
        <sz val="16"/>
        <rFont val="Times New Roman"/>
        <family val="1"/>
      </rPr>
      <t xml:space="preserve"> Comandanti e Vice Comandanti</t>
    </r>
  </si>
  <si>
    <r>
      <rPr>
        <b/>
        <sz val="16"/>
        <rFont val="Times New Roman"/>
        <family val="1"/>
      </rPr>
      <t>C3</t>
    </r>
    <r>
      <rPr>
        <sz val="16"/>
        <rFont val="Times New Roman"/>
        <family val="1"/>
      </rPr>
      <t xml:space="preserve"> Responsabili Nuclei </t>
    </r>
  </si>
  <si>
    <t>Contrattazione decentrata</t>
  </si>
  <si>
    <t>LEGENDA</t>
  </si>
  <si>
    <t>365-52-13= 300</t>
  </si>
  <si>
    <t>soglia di eccellenza per A1 6 gg = 280</t>
  </si>
  <si>
    <t>280-48 =232 soglia di eccellenza per A1 5 gg lavorativi (48 è data da 21-17)x 12</t>
  </si>
  <si>
    <t>(21+17)/2= 19 MEDIA DEI TURNI GIORNALIERI RICHIESTI IN UN MESE NEL FESI 2016</t>
  </si>
  <si>
    <t>5550000/280= 19821</t>
  </si>
  <si>
    <t>5.550.000/228=24342 PERSONALE FESI 2016 CON TURNI GIORNALIERI RILEVATI SU A1</t>
  </si>
  <si>
    <t>24342-18780= 5562</t>
  </si>
  <si>
    <t>TURNI A2 FESI 2016 1.750.000/228 = 7675</t>
  </si>
  <si>
    <t>3,60x228= 820 euro (quota annuale A1 fesi 2016 su media di 228 gg)</t>
  </si>
  <si>
    <t>21 X 3,60= 75,60 X 12=907,20</t>
  </si>
  <si>
    <t>21 x 1,80  = 37,80 x 12= 453,60</t>
  </si>
  <si>
    <t>17 x 3,60= 61,20 x 12 = 734,40</t>
  </si>
  <si>
    <t>17 x 1,80= 30,60 x 12= 367,20</t>
  </si>
  <si>
    <t>1,80x228=410 euro (quota annuale FESI 2016 A2 su media 228 gg)</t>
  </si>
  <si>
    <t>media</t>
  </si>
  <si>
    <t>su 6 gg(21x12)</t>
  </si>
  <si>
    <t>su 5 gg(17x12)</t>
  </si>
  <si>
    <t>su 6 gg(20x12)</t>
  </si>
  <si>
    <t>su 5 gg(16x12)</t>
  </si>
  <si>
    <t xml:space="preserve">F.E.S.I. 2023  </t>
  </si>
  <si>
    <t>Numero turni previsti anno 2023</t>
  </si>
  <si>
    <t>Onere  anno 2023</t>
  </si>
  <si>
    <t xml:space="preserve"> Sedi disagiate (B1-B3) </t>
  </si>
  <si>
    <r>
      <rPr>
        <b/>
        <sz val="16"/>
        <rFont val="Times New Roman"/>
        <family val="1"/>
      </rPr>
      <t xml:space="preserve">B5 </t>
    </r>
    <r>
      <rPr>
        <sz val="16"/>
        <rFont val="Times New Roman"/>
        <family val="1"/>
      </rPr>
      <t xml:space="preserve"> Reperibilità</t>
    </r>
  </si>
  <si>
    <r>
      <rPr>
        <b/>
        <sz val="16"/>
        <rFont val="Times New Roman"/>
        <family val="1"/>
      </rPr>
      <t xml:space="preserve">B4 </t>
    </r>
    <r>
      <rPr>
        <sz val="16"/>
        <rFont val="Times New Roman"/>
        <family val="1"/>
      </rPr>
      <t xml:space="preserve"> 24 E 31 dicembre 2023</t>
    </r>
  </si>
  <si>
    <r>
      <t xml:space="preserve">B6 </t>
    </r>
    <r>
      <rPr>
        <sz val="16"/>
        <rFont val="Times New Roman"/>
        <family val="1"/>
      </rPr>
      <t xml:space="preserve">Turni ATSM </t>
    </r>
  </si>
  <si>
    <r>
      <t xml:space="preserve">B7 </t>
    </r>
    <r>
      <rPr>
        <sz val="16"/>
        <rFont val="Times New Roman"/>
        <family val="1"/>
      </rPr>
      <t>Gruppi di intervento operativo</t>
    </r>
  </si>
  <si>
    <r>
      <rPr>
        <b/>
        <sz val="16"/>
        <rFont val="Times New Roman"/>
        <family val="1"/>
      </rPr>
      <t>A3</t>
    </r>
    <r>
      <rPr>
        <sz val="16"/>
        <rFont val="Times New Roman"/>
        <family val="1"/>
      </rPr>
      <t xml:space="preserve"> Bonus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</si>
</sst>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[$€-2]\ * #,##0.00_-;\-[$€-2]\ * #,##0.00_-;_-[$€-2]\ * &quot;-&quot;??_-"/>
    <numFmt numFmtId="165" formatCode="_-[$€-2]\ * #,##0.000_-;\-[$€-2]\ * #,##0.000_-;_-[$€-2]\ * &quot;-&quot;??_-"/>
    <numFmt numFmtId="166" formatCode="_-[$€-2]\ * #,##0.00_-;\-[$€-2]\ * #,##0.00_-;_-[$€-2]\ * &quot;-&quot;??_-;_-@_-"/>
    <numFmt numFmtId="167" formatCode="0.000"/>
    <numFmt numFmtId="168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justify" vertical="center"/>
    </xf>
    <xf numFmtId="0" fontId="5" fillId="0" borderId="2" xfId="1" applyFont="1" applyBorder="1" applyAlignment="1">
      <alignment horizontal="left" vertical="justify"/>
    </xf>
    <xf numFmtId="3" fontId="5" fillId="0" borderId="2" xfId="1" applyNumberFormat="1" applyFont="1" applyBorder="1"/>
    <xf numFmtId="41" fontId="5" fillId="0" borderId="2" xfId="1" applyNumberFormat="1" applyFont="1" applyBorder="1"/>
    <xf numFmtId="4" fontId="5" fillId="0" borderId="2" xfId="1" applyNumberFormat="1" applyFont="1" applyBorder="1"/>
    <xf numFmtId="164" fontId="5" fillId="0" borderId="2" xfId="2" applyFont="1" applyBorder="1" applyAlignment="1"/>
    <xf numFmtId="165" fontId="5" fillId="0" borderId="3" xfId="2" applyNumberFormat="1" applyFont="1" applyBorder="1" applyAlignment="1"/>
    <xf numFmtId="165" fontId="6" fillId="0" borderId="0" xfId="2" applyNumberFormat="1" applyFont="1" applyBorder="1" applyAlignment="1"/>
    <xf numFmtId="41" fontId="6" fillId="0" borderId="0" xfId="1" applyNumberFormat="1" applyFont="1"/>
    <xf numFmtId="4" fontId="1" fillId="0" borderId="0" xfId="1" applyNumberFormat="1"/>
    <xf numFmtId="0" fontId="4" fillId="0" borderId="2" xfId="1" applyFont="1" applyBorder="1" applyAlignment="1">
      <alignment horizontal="left" vertical="justify"/>
    </xf>
    <xf numFmtId="164" fontId="4" fillId="0" borderId="2" xfId="2" applyFont="1" applyBorder="1" applyAlignment="1"/>
    <xf numFmtId="0" fontId="7" fillId="0" borderId="2" xfId="1" applyFont="1" applyBorder="1" applyAlignment="1">
      <alignment horizontal="left" vertical="justify"/>
    </xf>
    <xf numFmtId="3" fontId="7" fillId="0" borderId="2" xfId="1" applyNumberFormat="1" applyFont="1" applyBorder="1"/>
    <xf numFmtId="41" fontId="7" fillId="0" borderId="2" xfId="1" applyNumberFormat="1" applyFont="1" applyBorder="1"/>
    <xf numFmtId="4" fontId="7" fillId="0" borderId="2" xfId="1" applyNumberFormat="1" applyFont="1" applyBorder="1"/>
    <xf numFmtId="164" fontId="7" fillId="0" borderId="2" xfId="2" applyFont="1" applyBorder="1" applyAlignment="1"/>
    <xf numFmtId="165" fontId="7" fillId="0" borderId="3" xfId="2" applyNumberFormat="1" applyFont="1" applyBorder="1" applyAlignment="1"/>
    <xf numFmtId="0" fontId="1" fillId="0" borderId="0" xfId="1" applyAlignment="1">
      <alignment horizontal="left"/>
    </xf>
    <xf numFmtId="0" fontId="6" fillId="0" borderId="1" xfId="1" applyFont="1" applyBorder="1" applyAlignment="1">
      <alignment horizontal="left" vertical="justify"/>
    </xf>
    <xf numFmtId="3" fontId="6" fillId="0" borderId="1" xfId="1" applyNumberFormat="1" applyFont="1" applyBorder="1"/>
    <xf numFmtId="41" fontId="6" fillId="0" borderId="1" xfId="1" applyNumberFormat="1" applyFont="1" applyBorder="1"/>
    <xf numFmtId="4" fontId="6" fillId="0" borderId="1" xfId="1" applyNumberFormat="1" applyFont="1" applyBorder="1"/>
    <xf numFmtId="164" fontId="6" fillId="0" borderId="1" xfId="2" applyFont="1" applyBorder="1" applyAlignment="1"/>
    <xf numFmtId="165" fontId="6" fillId="0" borderId="3" xfId="2" applyNumberFormat="1" applyFont="1" applyBorder="1" applyAlignment="1"/>
    <xf numFmtId="166" fontId="1" fillId="0" borderId="0" xfId="1" applyNumberFormat="1"/>
    <xf numFmtId="0" fontId="8" fillId="0" borderId="0" xfId="1" applyFont="1"/>
    <xf numFmtId="0" fontId="9" fillId="0" borderId="0" xfId="1" applyFont="1"/>
    <xf numFmtId="167" fontId="1" fillId="0" borderId="0" xfId="1" applyNumberFormat="1"/>
    <xf numFmtId="164" fontId="1" fillId="0" borderId="0" xfId="1" applyNumberFormat="1"/>
    <xf numFmtId="168" fontId="1" fillId="0" borderId="0" xfId="1" applyNumberFormat="1"/>
    <xf numFmtId="0" fontId="2" fillId="0" borderId="0" xfId="1" applyFont="1" applyAlignment="1">
      <alignment horizontal="center" vertical="center"/>
    </xf>
  </cellXfs>
  <cellStyles count="3">
    <cellStyle name="Euro" xfId="2" xr:uid="{159DFBEE-45C5-4A08-91FB-25A91D507125}"/>
    <cellStyle name="Normale" xfId="0" builtinId="0"/>
    <cellStyle name="Normale 2" xfId="1" xr:uid="{94D7E602-12D9-49E5-B74C-982E93B8D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giustizia-my.sharepoint.com/personal/katia_petrucci_giustizia_it/Documents/Desktop/FESIGENE/fesi2023/FESIGENE/fesi2013-22novembreore15/FESIGENE/FESI2012KATIA/scheda%20%20consuntivo%20fesi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NTIVO 2011"/>
      <sheetName val="situazione organico"/>
    </sheetNames>
    <sheetDataSet>
      <sheetData sheetId="0" refreshError="1">
        <row r="21">
          <cell r="B21">
            <v>32877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71224-2108-4EDC-BA10-687C881757AA}">
  <dimension ref="B1:T62"/>
  <sheetViews>
    <sheetView tabSelected="1" topLeftCell="A3" zoomScale="75" zoomScaleNormal="75" zoomScaleSheetLayoutView="100" workbookViewId="0">
      <selection activeCell="D22" sqref="D22"/>
    </sheetView>
  </sheetViews>
  <sheetFormatPr defaultColWidth="8.85546875" defaultRowHeight="12.75" x14ac:dyDescent="0.2"/>
  <cols>
    <col min="1" max="1" width="8.85546875" style="2"/>
    <col min="2" max="2" width="63.140625" style="2" customWidth="1"/>
    <col min="3" max="3" width="18.42578125" style="2" hidden="1" customWidth="1"/>
    <col min="4" max="4" width="43.42578125" style="2" bestFit="1" customWidth="1"/>
    <col min="5" max="5" width="18.140625" style="2" customWidth="1"/>
    <col min="6" max="6" width="30.7109375" style="2" customWidth="1"/>
    <col min="7" max="7" width="17.85546875" style="2" hidden="1" customWidth="1"/>
    <col min="8" max="8" width="25.140625" style="2" hidden="1" customWidth="1"/>
    <col min="9" max="9" width="17.85546875" style="2" hidden="1" customWidth="1"/>
    <col min="10" max="10" width="33.5703125" style="2" hidden="1" customWidth="1"/>
    <col min="11" max="13" width="0" style="2" hidden="1" customWidth="1"/>
    <col min="14" max="14" width="12" style="2" hidden="1" customWidth="1"/>
    <col min="15" max="15" width="11.85546875" style="2" hidden="1" customWidth="1"/>
    <col min="16" max="16" width="11.7109375" style="2" hidden="1" customWidth="1"/>
    <col min="17" max="17" width="18" style="2" bestFit="1" customWidth="1"/>
    <col min="18" max="18" width="16.140625" style="2" bestFit="1" customWidth="1"/>
    <col min="19" max="19" width="9.42578125" style="2" bestFit="1" customWidth="1"/>
    <col min="20" max="20" width="16.85546875" style="2" bestFit="1" customWidth="1"/>
    <col min="21" max="16384" width="8.85546875" style="2"/>
  </cols>
  <sheetData>
    <row r="1" spans="2:20" ht="37.5" customHeight="1" x14ac:dyDescent="0.2">
      <c r="B1" s="37" t="s">
        <v>0</v>
      </c>
      <c r="C1" s="37"/>
      <c r="D1" s="37"/>
      <c r="E1" s="37"/>
      <c r="F1" s="37"/>
      <c r="G1" s="37"/>
      <c r="H1" s="1"/>
      <c r="I1" s="1"/>
    </row>
    <row r="2" spans="2:20" ht="20.25" x14ac:dyDescent="0.3">
      <c r="B2" s="3" t="s">
        <v>31</v>
      </c>
      <c r="C2" s="3"/>
      <c r="D2" s="3"/>
      <c r="E2" s="3"/>
      <c r="F2" s="3"/>
      <c r="G2" s="3"/>
    </row>
    <row r="3" spans="2:20" ht="40.5" x14ac:dyDescent="0.3">
      <c r="B3" s="4" t="s">
        <v>1</v>
      </c>
      <c r="C3" s="5" t="s">
        <v>2</v>
      </c>
      <c r="D3" s="6" t="s">
        <v>32</v>
      </c>
      <c r="E3" s="6" t="s">
        <v>3</v>
      </c>
      <c r="F3" s="6" t="s">
        <v>33</v>
      </c>
      <c r="G3" s="3"/>
    </row>
    <row r="4" spans="2:20" ht="19.5" customHeight="1" x14ac:dyDescent="0.3">
      <c r="B4" s="7"/>
      <c r="C4" s="8">
        <f>'[1]CONSUNTIVO 2011'!$B$21</f>
        <v>32877</v>
      </c>
      <c r="D4" s="9"/>
      <c r="E4" s="10"/>
      <c r="F4" s="11"/>
      <c r="G4" s="12" t="e">
        <f>SUM(F4/#REF!*100)</f>
        <v>#REF!</v>
      </c>
      <c r="H4" s="13"/>
      <c r="I4" s="13"/>
      <c r="N4" s="14"/>
      <c r="O4" s="15"/>
    </row>
    <row r="5" spans="2:20" ht="19.5" customHeight="1" x14ac:dyDescent="0.3">
      <c r="B5" s="7" t="s">
        <v>4</v>
      </c>
      <c r="C5" s="8"/>
      <c r="D5" s="9">
        <v>3530000</v>
      </c>
      <c r="E5" s="10">
        <v>4.45</v>
      </c>
      <c r="F5" s="11">
        <f>D5*E5</f>
        <v>15708500</v>
      </c>
      <c r="G5" s="12"/>
      <c r="H5" s="13">
        <f>SUM(K5*30/100)</f>
        <v>1.26</v>
      </c>
      <c r="I5" s="13">
        <f>SUM(K5+H5)</f>
        <v>5.46</v>
      </c>
      <c r="K5" s="2">
        <v>4.2</v>
      </c>
      <c r="M5" s="15">
        <f>SUM(E5-K5)</f>
        <v>0.25</v>
      </c>
      <c r="N5" s="14">
        <f>SUM(E5-K5)</f>
        <v>0.25</v>
      </c>
      <c r="O5" s="15">
        <f>SUM(M5/K5)</f>
        <v>5.9523809523809521E-2</v>
      </c>
      <c r="Q5" s="36"/>
    </row>
    <row r="6" spans="2:20" ht="19.5" customHeight="1" x14ac:dyDescent="0.3">
      <c r="B6" s="7" t="s">
        <v>5</v>
      </c>
      <c r="C6" s="8"/>
      <c r="D6" s="9">
        <v>1620000</v>
      </c>
      <c r="E6" s="10">
        <v>5.3</v>
      </c>
      <c r="F6" s="11">
        <f>D6*E6</f>
        <v>8586000</v>
      </c>
      <c r="G6" s="12"/>
      <c r="H6" s="13">
        <f>SUM(K6*30/100)</f>
        <v>1.5</v>
      </c>
      <c r="I6" s="13">
        <f>SUM(K6+H6)</f>
        <v>6.5</v>
      </c>
      <c r="K6" s="2">
        <v>5</v>
      </c>
      <c r="M6" s="15">
        <f>SUM(E6-K6)</f>
        <v>0.29999999999999982</v>
      </c>
      <c r="N6" s="14"/>
      <c r="O6" s="15">
        <f>SUM(M6/K6)</f>
        <v>5.9999999999999963E-2</v>
      </c>
      <c r="Q6" s="36"/>
      <c r="S6" s="31"/>
    </row>
    <row r="7" spans="2:20" ht="19.5" customHeight="1" x14ac:dyDescent="0.3">
      <c r="B7" s="7" t="s">
        <v>6</v>
      </c>
      <c r="C7" s="8">
        <f>'[1]CONSUNTIVO 2011'!$B$21</f>
        <v>32877</v>
      </c>
      <c r="D7" s="9">
        <v>850000</v>
      </c>
      <c r="E7" s="10">
        <v>6.35</v>
      </c>
      <c r="F7" s="11">
        <f>D7*E7</f>
        <v>5397500</v>
      </c>
      <c r="G7" s="12"/>
      <c r="H7" s="13">
        <f>SUM(K7*30/100)</f>
        <v>1.8</v>
      </c>
      <c r="I7" s="13">
        <f>SUM(K7+H7)</f>
        <v>7.8</v>
      </c>
      <c r="K7" s="2">
        <v>6</v>
      </c>
      <c r="M7" s="15">
        <f>SUM(E7-K7)</f>
        <v>0.34999999999999964</v>
      </c>
      <c r="N7" s="14"/>
      <c r="O7" s="15">
        <f>SUM(M7/K7)</f>
        <v>5.8333333333333272E-2</v>
      </c>
      <c r="Q7" s="36"/>
      <c r="S7" s="31"/>
    </row>
    <row r="8" spans="2:20" ht="19.5" customHeight="1" x14ac:dyDescent="0.3">
      <c r="B8" s="16" t="s">
        <v>7</v>
      </c>
      <c r="C8" s="8"/>
      <c r="D8" s="9">
        <v>780000</v>
      </c>
      <c r="E8" s="10">
        <v>1.85</v>
      </c>
      <c r="F8" s="11">
        <f>D8*E8</f>
        <v>1443000</v>
      </c>
      <c r="G8" s="12"/>
      <c r="H8" s="13">
        <f>SUM(K8*30/100)</f>
        <v>0.54</v>
      </c>
      <c r="I8" s="13">
        <f>SUM(K8+H8)</f>
        <v>2.34</v>
      </c>
      <c r="K8" s="2">
        <v>1.8</v>
      </c>
      <c r="M8" s="15">
        <f>SUM(E8-K8)</f>
        <v>5.0000000000000044E-2</v>
      </c>
      <c r="N8" s="14"/>
      <c r="O8" s="15">
        <f>SUM(M8/K8)</f>
        <v>2.7777777777777801E-2</v>
      </c>
      <c r="Q8" s="36"/>
      <c r="S8" s="31"/>
    </row>
    <row r="9" spans="2:20" ht="19.5" customHeight="1" x14ac:dyDescent="0.3">
      <c r="B9" s="16"/>
      <c r="C9" s="8"/>
      <c r="D9" s="9"/>
      <c r="E9" s="10"/>
      <c r="F9" s="11"/>
      <c r="G9" s="12"/>
      <c r="H9" s="13"/>
      <c r="I9" s="13"/>
      <c r="N9" s="14"/>
      <c r="O9" s="15"/>
      <c r="Q9" s="36"/>
      <c r="T9" s="35"/>
    </row>
    <row r="10" spans="2:20" ht="19.5" customHeight="1" x14ac:dyDescent="0.3">
      <c r="B10" s="7" t="s">
        <v>8</v>
      </c>
      <c r="C10" s="8"/>
      <c r="D10" s="9"/>
      <c r="E10" s="10"/>
      <c r="F10" s="11">
        <v>30000</v>
      </c>
      <c r="G10" s="12"/>
      <c r="H10" s="13"/>
      <c r="I10" s="13"/>
      <c r="N10" s="14"/>
      <c r="O10" s="15"/>
      <c r="Q10" s="36"/>
    </row>
    <row r="11" spans="2:20" ht="19.5" customHeight="1" x14ac:dyDescent="0.3">
      <c r="B11" s="7"/>
      <c r="C11" s="8"/>
      <c r="D11" s="9"/>
      <c r="E11" s="10"/>
      <c r="F11" s="11"/>
      <c r="G11" s="12"/>
      <c r="H11" s="13">
        <v>400</v>
      </c>
      <c r="I11" s="13">
        <v>85</v>
      </c>
      <c r="J11" s="2">
        <f>SUM(H11*I11)</f>
        <v>34000</v>
      </c>
      <c r="N11" s="14"/>
      <c r="O11" s="15"/>
      <c r="Q11" s="36"/>
    </row>
    <row r="12" spans="2:20" ht="19.5" customHeight="1" x14ac:dyDescent="0.3">
      <c r="B12" s="7" t="s">
        <v>9</v>
      </c>
      <c r="C12" s="8"/>
      <c r="D12" s="9"/>
      <c r="E12" s="10"/>
      <c r="F12" s="11">
        <v>40000</v>
      </c>
      <c r="G12" s="12"/>
      <c r="H12" s="13"/>
      <c r="I12" s="13"/>
      <c r="N12" s="14"/>
      <c r="O12" s="15"/>
      <c r="Q12" s="36"/>
    </row>
    <row r="13" spans="2:20" ht="19.5" customHeight="1" x14ac:dyDescent="0.3">
      <c r="B13" s="7"/>
      <c r="C13" s="8"/>
      <c r="D13" s="9"/>
      <c r="E13" s="10"/>
      <c r="F13" s="11"/>
      <c r="G13" s="12"/>
      <c r="H13" s="13"/>
      <c r="I13" s="13"/>
      <c r="N13" s="14"/>
      <c r="O13" s="15"/>
      <c r="Q13" s="36"/>
    </row>
    <row r="14" spans="2:20" ht="19.5" customHeight="1" x14ac:dyDescent="0.3">
      <c r="B14" s="7"/>
      <c r="C14" s="8"/>
      <c r="D14" s="9"/>
      <c r="E14" s="10"/>
      <c r="F14" s="11"/>
      <c r="G14" s="12"/>
      <c r="H14" s="13"/>
      <c r="I14" s="13"/>
      <c r="N14" s="14"/>
      <c r="O14" s="15"/>
      <c r="Q14" s="36"/>
    </row>
    <row r="15" spans="2:20" ht="19.5" customHeight="1" x14ac:dyDescent="0.3">
      <c r="B15" s="7" t="s">
        <v>34</v>
      </c>
      <c r="C15" s="8"/>
      <c r="D15" s="9">
        <v>220000</v>
      </c>
      <c r="E15" s="10"/>
      <c r="F15" s="11">
        <v>240000</v>
      </c>
      <c r="G15" s="12"/>
      <c r="H15" s="13"/>
      <c r="I15" s="13"/>
      <c r="N15" s="14"/>
      <c r="O15" s="15"/>
      <c r="Q15" s="36"/>
    </row>
    <row r="16" spans="2:20" ht="19.5" customHeight="1" x14ac:dyDescent="0.3">
      <c r="B16" s="7"/>
      <c r="C16" s="8"/>
      <c r="D16" s="9"/>
      <c r="E16" s="10"/>
      <c r="F16" s="11"/>
      <c r="G16" s="12"/>
      <c r="H16" s="13"/>
      <c r="I16" s="13"/>
      <c r="N16" s="14"/>
      <c r="O16" s="15"/>
      <c r="Q16" s="36"/>
      <c r="T16" s="34"/>
    </row>
    <row r="17" spans="2:18" ht="19.5" customHeight="1" x14ac:dyDescent="0.3">
      <c r="B17" s="7" t="s">
        <v>36</v>
      </c>
      <c r="C17" s="8"/>
      <c r="D17" s="9">
        <v>6000</v>
      </c>
      <c r="E17" s="10">
        <v>50</v>
      </c>
      <c r="F17" s="11">
        <f>D17*E17</f>
        <v>300000</v>
      </c>
      <c r="G17" s="12"/>
      <c r="H17" s="13"/>
      <c r="I17" s="13"/>
      <c r="J17" s="2">
        <v>14400</v>
      </c>
      <c r="N17" s="14"/>
      <c r="O17" s="15"/>
      <c r="Q17" s="36"/>
    </row>
    <row r="18" spans="2:18" ht="19.5" customHeight="1" x14ac:dyDescent="0.3">
      <c r="B18" s="7" t="s">
        <v>35</v>
      </c>
      <c r="C18" s="8"/>
      <c r="D18" s="9">
        <v>57000</v>
      </c>
      <c r="E18" s="10">
        <v>8.5</v>
      </c>
      <c r="F18" s="11">
        <f>D18*E18</f>
        <v>484500</v>
      </c>
      <c r="G18" s="12"/>
      <c r="H18" s="13"/>
      <c r="I18" s="13"/>
      <c r="N18" s="14"/>
      <c r="O18" s="15"/>
      <c r="Q18" s="36"/>
    </row>
    <row r="19" spans="2:18" ht="19.5" customHeight="1" x14ac:dyDescent="0.3">
      <c r="B19" s="7"/>
      <c r="C19" s="8"/>
      <c r="D19" s="9"/>
      <c r="E19" s="10"/>
      <c r="F19" s="11">
        <f t="shared" ref="F19:F22" si="0">D19*E19</f>
        <v>0</v>
      </c>
      <c r="G19" s="12"/>
      <c r="H19" s="13"/>
      <c r="I19" s="13"/>
      <c r="N19" s="14"/>
      <c r="O19" s="15"/>
      <c r="Q19" s="36"/>
    </row>
    <row r="20" spans="2:18" ht="19.5" customHeight="1" x14ac:dyDescent="0.3">
      <c r="B20" s="16" t="s">
        <v>37</v>
      </c>
      <c r="C20" s="8"/>
      <c r="D20" s="9">
        <v>50000</v>
      </c>
      <c r="E20" s="10">
        <v>1.5</v>
      </c>
      <c r="F20" s="11">
        <f t="shared" si="0"/>
        <v>75000</v>
      </c>
      <c r="G20" s="12"/>
      <c r="H20" s="13"/>
      <c r="I20" s="13"/>
      <c r="N20" s="14"/>
      <c r="O20" s="15"/>
      <c r="Q20" s="36"/>
    </row>
    <row r="21" spans="2:18" ht="19.5" customHeight="1" x14ac:dyDescent="0.3">
      <c r="B21" s="16" t="s">
        <v>38</v>
      </c>
      <c r="C21" s="8"/>
      <c r="D21" s="9"/>
      <c r="E21" s="10">
        <v>15</v>
      </c>
      <c r="F21" s="11">
        <v>85000</v>
      </c>
      <c r="G21" s="12"/>
      <c r="H21" s="13"/>
      <c r="I21" s="13"/>
      <c r="N21" s="14"/>
      <c r="O21" s="15"/>
      <c r="Q21" s="36"/>
    </row>
    <row r="22" spans="2:18" ht="19.5" customHeight="1" x14ac:dyDescent="0.3">
      <c r="B22" s="7"/>
      <c r="C22" s="8"/>
      <c r="D22" s="9"/>
      <c r="E22" s="10"/>
      <c r="F22" s="11">
        <f t="shared" si="0"/>
        <v>0</v>
      </c>
      <c r="G22" s="12"/>
      <c r="H22" s="13"/>
      <c r="I22" s="13"/>
      <c r="N22" s="14"/>
      <c r="O22" s="15"/>
      <c r="Q22" s="36"/>
    </row>
    <row r="23" spans="2:18" ht="19.5" customHeight="1" x14ac:dyDescent="0.3">
      <c r="B23" s="7"/>
      <c r="C23" s="8"/>
      <c r="D23" s="9"/>
      <c r="E23" s="10"/>
      <c r="F23" s="11"/>
      <c r="G23" s="12"/>
      <c r="H23" s="13"/>
      <c r="I23" s="13"/>
      <c r="N23" s="14"/>
      <c r="O23" s="15"/>
      <c r="Q23" s="36"/>
    </row>
    <row r="24" spans="2:18" ht="19.5" customHeight="1" x14ac:dyDescent="0.3">
      <c r="B24" s="7" t="s">
        <v>39</v>
      </c>
      <c r="C24" s="8"/>
      <c r="D24" s="9"/>
      <c r="E24" s="10"/>
      <c r="F24" s="11">
        <v>3500000</v>
      </c>
      <c r="G24" s="12"/>
      <c r="H24" s="13"/>
      <c r="I24" s="13"/>
      <c r="N24" s="14"/>
      <c r="O24" s="15"/>
      <c r="Q24" s="36"/>
    </row>
    <row r="25" spans="2:18" ht="19.5" customHeight="1" x14ac:dyDescent="0.3">
      <c r="B25" s="7"/>
      <c r="C25" s="8"/>
      <c r="D25" s="9"/>
      <c r="E25" s="10"/>
      <c r="F25" s="11"/>
      <c r="G25" s="12"/>
      <c r="H25" s="13"/>
      <c r="I25" s="13"/>
      <c r="N25" s="14"/>
      <c r="O25" s="15"/>
      <c r="Q25" s="36"/>
    </row>
    <row r="26" spans="2:18" ht="19.5" customHeight="1" x14ac:dyDescent="0.3">
      <c r="B26" s="7" t="s">
        <v>10</v>
      </c>
      <c r="C26" s="8"/>
      <c r="D26" s="9"/>
      <c r="E26" s="10"/>
      <c r="F26" s="11">
        <f>SUM(F28-F5-F6-F7-F8-F10-F12-F15-F17-F18-F20-F21-F24)</f>
        <v>4369735.9200000018</v>
      </c>
      <c r="G26" s="12"/>
      <c r="H26" s="13"/>
      <c r="I26" s="13"/>
      <c r="N26" s="14"/>
      <c r="O26" s="15"/>
      <c r="Q26" s="36"/>
      <c r="R26" s="31"/>
    </row>
    <row r="27" spans="2:18" ht="19.5" customHeight="1" x14ac:dyDescent="0.3">
      <c r="B27" s="7"/>
      <c r="C27" s="8"/>
      <c r="D27" s="9"/>
      <c r="E27" s="10"/>
      <c r="F27" s="11"/>
      <c r="G27" s="12"/>
      <c r="H27" s="13"/>
      <c r="I27" s="13"/>
      <c r="N27" s="14"/>
      <c r="O27" s="15"/>
    </row>
    <row r="28" spans="2:18" ht="19.5" customHeight="1" x14ac:dyDescent="0.3">
      <c r="B28" s="7"/>
      <c r="C28" s="8"/>
      <c r="D28" s="9"/>
      <c r="E28" s="10"/>
      <c r="F28" s="17">
        <v>40259235.920000002</v>
      </c>
      <c r="G28" s="12"/>
      <c r="H28" s="13">
        <f>SUM(F26/F28)</f>
        <v>0.10853996158007564</v>
      </c>
      <c r="I28" s="13"/>
      <c r="N28" s="14"/>
      <c r="O28" s="15"/>
      <c r="Q28" s="31"/>
    </row>
    <row r="29" spans="2:18" ht="19.5" customHeight="1" x14ac:dyDescent="0.3">
      <c r="B29" s="18"/>
      <c r="C29" s="19"/>
      <c r="D29" s="20"/>
      <c r="E29" s="21"/>
      <c r="F29" s="22"/>
      <c r="G29" s="23"/>
      <c r="H29" s="13"/>
      <c r="I29" s="13"/>
      <c r="J29" s="24"/>
      <c r="N29" s="14"/>
      <c r="O29" s="15"/>
    </row>
    <row r="30" spans="2:18" ht="19.5" customHeight="1" x14ac:dyDescent="0.25">
      <c r="B30" s="25"/>
      <c r="C30" s="26"/>
      <c r="D30" s="27"/>
      <c r="E30" s="28"/>
      <c r="F30" s="29"/>
      <c r="G30" s="30"/>
      <c r="H30" s="13"/>
      <c r="I30" s="13"/>
      <c r="J30" s="24"/>
      <c r="N30" s="14"/>
      <c r="O30" s="15"/>
    </row>
    <row r="31" spans="2:18" hidden="1" x14ac:dyDescent="0.2"/>
    <row r="32" spans="2:18" hidden="1" x14ac:dyDescent="0.2">
      <c r="F32" s="31" t="e">
        <f>SUM(#REF!+#REF!+#REF!)</f>
        <v>#REF!</v>
      </c>
    </row>
    <row r="33" spans="2:6" hidden="1" x14ac:dyDescent="0.2">
      <c r="B33" s="32" t="s">
        <v>11</v>
      </c>
      <c r="F33" s="31" t="e">
        <f>SUM(#REF!+#REF!+#REF!)</f>
        <v>#REF!</v>
      </c>
    </row>
    <row r="34" spans="2:6" hidden="1" x14ac:dyDescent="0.2">
      <c r="B34" s="2" t="s">
        <v>12</v>
      </c>
    </row>
    <row r="35" spans="2:6" hidden="1" x14ac:dyDescent="0.2">
      <c r="B35" s="2" t="s">
        <v>13</v>
      </c>
    </row>
    <row r="36" spans="2:6" hidden="1" x14ac:dyDescent="0.2">
      <c r="B36" s="33" t="s">
        <v>14</v>
      </c>
    </row>
    <row r="37" spans="2:6" hidden="1" x14ac:dyDescent="0.2"/>
    <row r="38" spans="2:6" hidden="1" x14ac:dyDescent="0.2"/>
    <row r="39" spans="2:6" hidden="1" x14ac:dyDescent="0.2">
      <c r="B39" s="33" t="s">
        <v>15</v>
      </c>
      <c r="E39" s="2" t="s">
        <v>16</v>
      </c>
    </row>
    <row r="40" spans="2:6" hidden="1" x14ac:dyDescent="0.2">
      <c r="B40" s="33" t="s">
        <v>17</v>
      </c>
      <c r="F40" s="31" t="e">
        <f>SUM(#REF!+#REF!+#REF!)</f>
        <v>#REF!</v>
      </c>
    </row>
    <row r="41" spans="2:6" hidden="1" x14ac:dyDescent="0.2"/>
    <row r="42" spans="2:6" hidden="1" x14ac:dyDescent="0.2">
      <c r="B42" s="33" t="s">
        <v>18</v>
      </c>
    </row>
    <row r="43" spans="2:6" hidden="1" x14ac:dyDescent="0.2"/>
    <row r="44" spans="2:6" hidden="1" x14ac:dyDescent="0.2">
      <c r="B44" s="33" t="s">
        <v>19</v>
      </c>
    </row>
    <row r="45" spans="2:6" hidden="1" x14ac:dyDescent="0.2"/>
    <row r="46" spans="2:6" hidden="1" x14ac:dyDescent="0.2"/>
    <row r="47" spans="2:6" hidden="1" x14ac:dyDescent="0.2"/>
    <row r="48" spans="2:6" hidden="1" x14ac:dyDescent="0.2"/>
    <row r="49" spans="2:7" ht="15.75" hidden="1" x14ac:dyDescent="0.25">
      <c r="B49" s="2" t="s">
        <v>20</v>
      </c>
      <c r="D49" s="14"/>
      <c r="E49" s="15"/>
    </row>
    <row r="50" spans="2:7" ht="15.75" hidden="1" x14ac:dyDescent="0.25">
      <c r="B50" s="2" t="s">
        <v>21</v>
      </c>
      <c r="D50" s="14"/>
      <c r="E50" s="15" t="s">
        <v>22</v>
      </c>
    </row>
    <row r="51" spans="2:7" ht="15.75" hidden="1" x14ac:dyDescent="0.25">
      <c r="B51" s="2" t="s">
        <v>23</v>
      </c>
      <c r="D51" s="14"/>
      <c r="E51" s="15" t="s">
        <v>24</v>
      </c>
    </row>
    <row r="52" spans="2:7" ht="15.75" hidden="1" x14ac:dyDescent="0.25">
      <c r="D52" s="14"/>
      <c r="E52" s="15"/>
    </row>
    <row r="53" spans="2:7" ht="15.75" hidden="1" x14ac:dyDescent="0.25">
      <c r="B53" s="2" t="s">
        <v>25</v>
      </c>
      <c r="D53" s="14"/>
      <c r="E53" s="15"/>
    </row>
    <row r="54" spans="2:7" ht="15.75" hidden="1" x14ac:dyDescent="0.25">
      <c r="D54" s="14"/>
      <c r="E54" s="15"/>
    </row>
    <row r="55" spans="2:7" hidden="1" x14ac:dyDescent="0.2">
      <c r="G55" s="2" t="s">
        <v>26</v>
      </c>
    </row>
    <row r="56" spans="2:7" hidden="1" x14ac:dyDescent="0.2">
      <c r="D56" s="2">
        <f>21*12</f>
        <v>252</v>
      </c>
      <c r="E56" s="2" t="s">
        <v>27</v>
      </c>
      <c r="G56" s="2">
        <f>(252+204)/2</f>
        <v>228</v>
      </c>
    </row>
    <row r="57" spans="2:7" hidden="1" x14ac:dyDescent="0.2">
      <c r="D57" s="2">
        <f>17*12</f>
        <v>204</v>
      </c>
      <c r="E57" s="2" t="s">
        <v>28</v>
      </c>
    </row>
    <row r="58" spans="2:7" hidden="1" x14ac:dyDescent="0.2"/>
    <row r="59" spans="2:7" hidden="1" x14ac:dyDescent="0.2"/>
    <row r="60" spans="2:7" hidden="1" x14ac:dyDescent="0.2">
      <c r="G60" s="2" t="s">
        <v>26</v>
      </c>
    </row>
    <row r="61" spans="2:7" hidden="1" x14ac:dyDescent="0.2">
      <c r="D61" s="2">
        <f>20*12</f>
        <v>240</v>
      </c>
      <c r="E61" s="2" t="s">
        <v>29</v>
      </c>
      <c r="G61" s="2">
        <f>(240+192)/2</f>
        <v>216</v>
      </c>
    </row>
    <row r="62" spans="2:7" hidden="1" x14ac:dyDescent="0.2">
      <c r="D62" s="2">
        <f>16*12</f>
        <v>192</v>
      </c>
      <c r="E62" s="2" t="s">
        <v>30</v>
      </c>
    </row>
  </sheetData>
  <mergeCells count="1">
    <mergeCell ref="B1:G1"/>
  </mergeCells>
  <pageMargins left="0.74803149606299213" right="0.74803149606299213" top="0.47244094488188981" bottom="0.51181102362204722" header="0.51181102362204722" footer="0.51181102362204722"/>
  <pageSetup paperSize="9" scale="63" fitToHeight="5" orientation="landscape" horizontalDpi="200" verticalDpi="200" r:id="rId1"/>
  <headerFooter alignWithMargins="0"/>
  <colBreaks count="2" manualBreakCount="2">
    <brk id="6" max="1048575" man="1"/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SCHEDARIUN16MAGGIO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Petrucci</dc:creator>
  <cp:lastModifiedBy>Katia Petrucci</cp:lastModifiedBy>
  <cp:lastPrinted>2023-05-12T08:31:08Z</cp:lastPrinted>
  <dcterms:created xsi:type="dcterms:W3CDTF">2022-02-03T10:34:09Z</dcterms:created>
  <dcterms:modified xsi:type="dcterms:W3CDTF">2023-05-12T09:31:49Z</dcterms:modified>
</cp:coreProperties>
</file>